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\"/>
    </mc:Choice>
  </mc:AlternateContent>
  <bookViews>
    <workbookView xWindow="0" yWindow="0" windowWidth="20490" windowHeight="8235"/>
  </bookViews>
  <sheets>
    <sheet name="مه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12" i="1"/>
  <c r="F13" i="1"/>
  <c r="F14" i="1"/>
  <c r="F16" i="1"/>
  <c r="F17" i="1"/>
  <c r="F18" i="1"/>
  <c r="F8" i="1"/>
  <c r="F9" i="1"/>
  <c r="F10" i="1"/>
  <c r="F11" i="1"/>
  <c r="F15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D37" i="1" l="1"/>
  <c r="D35" i="1"/>
  <c r="K10" i="1" s="1"/>
  <c r="K9" i="1"/>
  <c r="D34" i="1"/>
  <c r="K7" i="1" s="1"/>
  <c r="K5" i="1"/>
  <c r="G34" i="1" l="1"/>
  <c r="F34" i="1"/>
  <c r="M11" i="1" s="1"/>
  <c r="K11" i="1"/>
  <c r="N11" i="1" l="1"/>
  <c r="N12" i="1" s="1"/>
  <c r="K13" i="1" s="1"/>
</calcChain>
</file>

<file path=xl/comments1.xml><?xml version="1.0" encoding="utf-8"?>
<comments xmlns="http://schemas.openxmlformats.org/spreadsheetml/2006/main">
  <authors>
    <author>DJAWAD</author>
  </authors>
  <commentList>
    <comment ref="N11" authorId="0" shapeId="0">
      <text>
        <r>
          <rPr>
            <b/>
            <sz val="9"/>
            <color indexed="81"/>
            <rFont val="Tahoma"/>
            <family val="2"/>
          </rPr>
          <t>مجموع کسر/اضافه کار این ماه
اگر اضافه کار باشد 40% مازاد بر حقوق ساعتی
اگر کسر کار جریمه ای درنظر گرفته نمی شود و فقط مبلغ مزد ساعتی کسر می شود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مجموع کسر/اضافه کار این ماه</t>
        </r>
      </text>
    </comment>
  </commentList>
</comments>
</file>

<file path=xl/sharedStrings.xml><?xml version="1.0" encoding="utf-8"?>
<sst xmlns="http://schemas.openxmlformats.org/spreadsheetml/2006/main" count="59" uniqueCount="32">
  <si>
    <t>نام و نام خانوادگی:</t>
  </si>
  <si>
    <t>ساعت ورود</t>
  </si>
  <si>
    <t>ساعت خروج</t>
  </si>
  <si>
    <t>کسر کار</t>
  </si>
  <si>
    <t>اضافه کار</t>
  </si>
  <si>
    <t>مجاز خروج:</t>
  </si>
  <si>
    <t>روز</t>
  </si>
  <si>
    <t>ورود مجاز:</t>
  </si>
  <si>
    <t>آبگون پولاد توس</t>
  </si>
  <si>
    <t>ماه: مهر</t>
  </si>
  <si>
    <t>امضا کارمند</t>
  </si>
  <si>
    <t>امضا حسابداری</t>
  </si>
  <si>
    <t>امضا مدیرعامل</t>
  </si>
  <si>
    <t>وضعیت</t>
  </si>
  <si>
    <t>عادی</t>
  </si>
  <si>
    <t>مرخصی ساعتی</t>
  </si>
  <si>
    <t>مرخصی روزانه</t>
  </si>
  <si>
    <t>مرخصی استعلاجی</t>
  </si>
  <si>
    <t>غیبت</t>
  </si>
  <si>
    <t>لیست ورود-خروج پرسنل</t>
  </si>
  <si>
    <t>نام  و نام خانوادگی:</t>
  </si>
  <si>
    <t>جواد قاصد</t>
  </si>
  <si>
    <t>کارکرد عادی:</t>
  </si>
  <si>
    <t>حقوق روزانه:</t>
  </si>
  <si>
    <t>مجموع</t>
  </si>
  <si>
    <t>بن مسکن</t>
  </si>
  <si>
    <t>بن خواربار</t>
  </si>
  <si>
    <t>حق اولاد</t>
  </si>
  <si>
    <t>عیدی و پاداش</t>
  </si>
  <si>
    <t>مجموع قابل پرداخت:</t>
  </si>
  <si>
    <t>(HOUR($D$41)*$N$5)+(MINUTE($D$41)/60*$N$5)</t>
  </si>
  <si>
    <t>مرخصی استحقاقی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</si>
</sst>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3000000]h:mm:ss;@"/>
    <numFmt numFmtId="165" formatCode="[$-3000000][hh]:mm:ss;@"/>
    <numFmt numFmtId="166" formatCode="_(* #,##0_);_(* \(#,##0\);_(* &quot;-&quot;??_);_(@_)"/>
  </numFmts>
  <fonts count="6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b/>
      <sz val="9"/>
      <color indexed="81"/>
      <name val="Tahoma"/>
      <family val="2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6" fontId="0" fillId="0" borderId="2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6" fontId="1" fillId="0" borderId="11" xfId="1" applyNumberFormat="1" applyFont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2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6">
    <dxf>
      <numFmt numFmtId="164" formatCode="[$-3000000]h:mm:ss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[$-3000000]h:mm:ss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numFmt numFmtId="164" formatCode="[$-3000000]h:mm:ss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  <dxf>
      <border>
        <top style="thin">
          <color indexed="64"/>
        </top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7:G32" headerRowDxfId="15" dataDxfId="13" totalsRowDxfId="11" headerRowBorderDxfId="14" tableBorderDxfId="12" totalsRowBorderDxfId="10">
  <autoFilter ref="B7:G32"/>
  <tableColumns count="6">
    <tableColumn id="2" name="روز" dataDxfId="9" totalsRowDxfId="8"/>
    <tableColumn id="3" name="ساعت ورود" dataDxfId="7" totalsRowDxfId="6"/>
    <tableColumn id="4" name="ساعت خروج" dataDxfId="5" totalsRowDxfId="4"/>
    <tableColumn id="1" name="وضعیت" dataDxfId="2" totalsRowDxfId="3"/>
    <tableColumn id="5" name="کسر کار" totalsRowFunction="sum" dataDxfId="1">
      <calculatedColumnFormula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calculatedColumnFormula>
    </tableColumn>
    <tableColumn id="6" name="اضافه کار" totalsRowFunction="sum" dataDxfId="0">
      <calculatedColumnFormula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1"/>
  <sheetViews>
    <sheetView rightToLeft="1" tabSelected="1" topLeftCell="A30" workbookViewId="0">
      <selection activeCell="C36" sqref="C36"/>
    </sheetView>
  </sheetViews>
  <sheetFormatPr defaultRowHeight="15" x14ac:dyDescent="0.25"/>
  <cols>
    <col min="1" max="1" width="9.140625" style="1"/>
    <col min="2" max="2" width="5.28515625" style="1" bestFit="1" customWidth="1"/>
    <col min="3" max="3" width="14" style="1" bestFit="1" customWidth="1"/>
    <col min="4" max="4" width="12.140625" style="1" customWidth="1"/>
    <col min="5" max="5" width="17" style="1" customWidth="1"/>
    <col min="6" max="6" width="25.28515625" style="1" customWidth="1"/>
    <col min="7" max="7" width="12.28515625" style="1" bestFit="1" customWidth="1"/>
    <col min="8" max="9" width="9.140625" style="1"/>
    <col min="10" max="10" width="16.5703125" style="1" bestFit="1" customWidth="1"/>
    <col min="11" max="11" width="16" style="1" bestFit="1" customWidth="1"/>
    <col min="12" max="12" width="9.140625" style="1"/>
    <col min="13" max="13" width="11" style="1" bestFit="1" customWidth="1"/>
    <col min="14" max="14" width="11.28515625" style="1" bestFit="1" customWidth="1"/>
    <col min="15" max="16384" width="9.140625" style="1"/>
  </cols>
  <sheetData>
    <row r="1" spans="2:15" x14ac:dyDescent="0.25">
      <c r="D1" s="31" t="s">
        <v>19</v>
      </c>
      <c r="E1" s="31"/>
    </row>
    <row r="2" spans="2:15" x14ac:dyDescent="0.25">
      <c r="D2" s="31" t="s">
        <v>8</v>
      </c>
      <c r="E2" s="31"/>
    </row>
    <row r="4" spans="2:15" x14ac:dyDescent="0.25">
      <c r="C4" s="1" t="s">
        <v>0</v>
      </c>
      <c r="D4" s="1" t="s">
        <v>21</v>
      </c>
      <c r="F4" s="1" t="s">
        <v>9</v>
      </c>
      <c r="I4" s="20"/>
      <c r="J4" s="21"/>
      <c r="K4" s="21"/>
      <c r="L4" s="21"/>
      <c r="M4" s="21"/>
      <c r="N4" s="21"/>
      <c r="O4" s="22"/>
    </row>
    <row r="5" spans="2:15" x14ac:dyDescent="0.25">
      <c r="C5" s="1" t="s">
        <v>7</v>
      </c>
      <c r="D5" s="32">
        <v>0.25</v>
      </c>
      <c r="E5" s="1" t="s">
        <v>5</v>
      </c>
      <c r="F5" s="32">
        <v>0.5625</v>
      </c>
      <c r="I5" s="23"/>
      <c r="J5" s="24" t="s">
        <v>20</v>
      </c>
      <c r="K5" s="17" t="str">
        <f>$D$4</f>
        <v>جواد قاصد</v>
      </c>
      <c r="L5" s="24"/>
      <c r="M5" s="24" t="s">
        <v>23</v>
      </c>
      <c r="N5" s="18">
        <v>505627</v>
      </c>
      <c r="O5" s="25"/>
    </row>
    <row r="6" spans="2:15" x14ac:dyDescent="0.25">
      <c r="I6" s="23"/>
      <c r="J6" s="24"/>
      <c r="K6" s="24"/>
      <c r="L6" s="24"/>
      <c r="M6" s="24"/>
      <c r="N6" s="24"/>
      <c r="O6" s="25"/>
    </row>
    <row r="7" spans="2:15" x14ac:dyDescent="0.25">
      <c r="B7" s="4" t="s">
        <v>6</v>
      </c>
      <c r="C7" s="5" t="s">
        <v>1</v>
      </c>
      <c r="D7" s="5" t="s">
        <v>2</v>
      </c>
      <c r="E7" s="5" t="s">
        <v>13</v>
      </c>
      <c r="F7" s="5" t="s">
        <v>3</v>
      </c>
      <c r="G7" s="6" t="s">
        <v>4</v>
      </c>
      <c r="I7" s="26"/>
      <c r="J7" s="12" t="s">
        <v>22</v>
      </c>
      <c r="K7" s="10">
        <f>INT($D$34)*$N$5</f>
        <v>3539389</v>
      </c>
      <c r="L7" s="24"/>
      <c r="M7" s="12" t="s">
        <v>25</v>
      </c>
      <c r="N7" s="10">
        <v>1000000</v>
      </c>
      <c r="O7" s="25"/>
    </row>
    <row r="8" spans="2:15" ht="18" x14ac:dyDescent="0.25">
      <c r="B8" s="3">
        <v>1</v>
      </c>
      <c r="C8" s="2">
        <v>0.25</v>
      </c>
      <c r="D8" s="2">
        <v>0.56597222222222221</v>
      </c>
      <c r="E8" s="2" t="s">
        <v>14</v>
      </c>
      <c r="F8" s="32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0</v>
      </c>
      <c r="G8" s="32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3.4722222222222099E-3</v>
      </c>
      <c r="I8" s="23"/>
      <c r="J8" s="12" t="s">
        <v>15</v>
      </c>
      <c r="K8" s="10" t="s">
        <v>30</v>
      </c>
      <c r="L8" s="24"/>
      <c r="M8" s="12" t="s">
        <v>26</v>
      </c>
      <c r="N8" s="10">
        <v>1900000</v>
      </c>
      <c r="O8" s="25"/>
    </row>
    <row r="9" spans="2:15" ht="18" x14ac:dyDescent="0.25">
      <c r="B9" s="3">
        <v>3</v>
      </c>
      <c r="C9" s="2">
        <v>0</v>
      </c>
      <c r="D9" s="2">
        <v>0</v>
      </c>
      <c r="E9" s="2" t="s">
        <v>31</v>
      </c>
      <c r="F9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9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  <c r="I9" s="23"/>
      <c r="J9" s="12" t="s">
        <v>16</v>
      </c>
      <c r="K9" s="13">
        <f>$D$36*$N$5</f>
        <v>3033762</v>
      </c>
      <c r="L9" s="24"/>
      <c r="M9" s="12" t="s">
        <v>27</v>
      </c>
      <c r="N9" s="10">
        <v>1516880</v>
      </c>
      <c r="O9" s="25"/>
    </row>
    <row r="10" spans="2:15" ht="18" x14ac:dyDescent="0.25">
      <c r="B10" s="3">
        <v>4</v>
      </c>
      <c r="C10" s="2">
        <v>0</v>
      </c>
      <c r="D10" s="2">
        <v>0</v>
      </c>
      <c r="E10" s="2" t="s">
        <v>17</v>
      </c>
      <c r="F10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10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  <c r="I10" s="23"/>
      <c r="J10" s="12" t="s">
        <v>17</v>
      </c>
      <c r="K10" s="13">
        <f>$D$35*$N$5</f>
        <v>3033762</v>
      </c>
      <c r="L10" s="24"/>
      <c r="M10" s="12" t="s">
        <v>28</v>
      </c>
      <c r="N10" s="10">
        <v>0</v>
      </c>
      <c r="O10" s="25"/>
    </row>
    <row r="11" spans="2:15" ht="18" x14ac:dyDescent="0.25">
      <c r="B11" s="3">
        <v>5</v>
      </c>
      <c r="C11" s="2">
        <v>0</v>
      </c>
      <c r="D11" s="2">
        <v>0</v>
      </c>
      <c r="E11" s="2" t="s">
        <v>18</v>
      </c>
      <c r="F11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11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  <c r="H11" s="11"/>
      <c r="I11" s="23"/>
      <c r="J11" s="14" t="s">
        <v>24</v>
      </c>
      <c r="K11" s="15">
        <f>SUM(K7:K10)</f>
        <v>9606913</v>
      </c>
      <c r="L11" s="24"/>
      <c r="M11" s="12" t="str">
        <f>$F$34</f>
        <v>اضافه کار</v>
      </c>
      <c r="N11" s="10">
        <f>IF(M11="اضافه کار", (HOUR($G$34)*$N$5*1.4)+(MINUTE($G$34)/60*$N$5*1.4), -1*((HOUR($G$34)*$N$5)+(MINUTE($G$34)/60*$N$5)))</f>
        <v>389332.79000000004</v>
      </c>
      <c r="O11" s="25"/>
    </row>
    <row r="12" spans="2:15" ht="18" x14ac:dyDescent="0.25">
      <c r="B12" s="3">
        <v>6</v>
      </c>
      <c r="C12" s="2">
        <v>0.25</v>
      </c>
      <c r="D12" s="2">
        <v>0.56597222222222221</v>
      </c>
      <c r="E12" s="2" t="s">
        <v>14</v>
      </c>
      <c r="F12" s="32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0</v>
      </c>
      <c r="G12" s="33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3.4722222222222099E-3</v>
      </c>
      <c r="I12" s="23"/>
      <c r="J12" s="24"/>
      <c r="K12" s="24"/>
      <c r="L12" s="24"/>
      <c r="M12" s="14" t="s">
        <v>24</v>
      </c>
      <c r="N12" s="29">
        <f>SUM(N7:N11)</f>
        <v>4806212.79</v>
      </c>
      <c r="O12" s="25"/>
    </row>
    <row r="13" spans="2:15" ht="18" x14ac:dyDescent="0.25">
      <c r="B13" s="3">
        <v>8</v>
      </c>
      <c r="C13" s="2">
        <v>0</v>
      </c>
      <c r="D13" s="2">
        <v>0</v>
      </c>
      <c r="E13" s="2" t="s">
        <v>31</v>
      </c>
      <c r="F13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13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  <c r="I13" s="23"/>
      <c r="J13" s="12" t="s">
        <v>29</v>
      </c>
      <c r="K13" s="19">
        <f>K11+N12</f>
        <v>14413125.789999999</v>
      </c>
      <c r="L13" s="24"/>
      <c r="M13" s="24"/>
      <c r="N13" s="24"/>
      <c r="O13" s="25"/>
    </row>
    <row r="14" spans="2:15" ht="18" x14ac:dyDescent="0.25">
      <c r="B14" s="3">
        <v>9</v>
      </c>
      <c r="C14" s="2">
        <v>0</v>
      </c>
      <c r="D14" s="2">
        <v>0</v>
      </c>
      <c r="E14" s="2" t="s">
        <v>17</v>
      </c>
      <c r="F14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14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  <c r="I14" s="27"/>
      <c r="J14" s="16"/>
      <c r="K14" s="16"/>
      <c r="L14" s="16"/>
      <c r="M14" s="16"/>
      <c r="N14" s="16"/>
      <c r="O14" s="28"/>
    </row>
    <row r="15" spans="2:15" ht="18" x14ac:dyDescent="0.25">
      <c r="B15" s="3">
        <v>10</v>
      </c>
      <c r="C15" s="2">
        <v>0</v>
      </c>
      <c r="D15" s="2">
        <v>0</v>
      </c>
      <c r="E15" s="2" t="s">
        <v>18</v>
      </c>
      <c r="F15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15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16" spans="2:15" ht="18" x14ac:dyDescent="0.25">
      <c r="B16" s="3">
        <v>11</v>
      </c>
      <c r="C16" s="2">
        <v>0.25</v>
      </c>
      <c r="D16" s="2">
        <v>0.56597222222222221</v>
      </c>
      <c r="E16" s="2" t="s">
        <v>14</v>
      </c>
      <c r="F16" s="32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0</v>
      </c>
      <c r="G16" s="33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3.4722222222222099E-3</v>
      </c>
    </row>
    <row r="17" spans="2:7" ht="18" x14ac:dyDescent="0.25">
      <c r="B17" s="3">
        <v>13</v>
      </c>
      <c r="C17" s="2">
        <v>0</v>
      </c>
      <c r="D17" s="2">
        <v>0</v>
      </c>
      <c r="E17" s="2" t="s">
        <v>31</v>
      </c>
      <c r="F17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17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18" spans="2:7" ht="18" x14ac:dyDescent="0.25">
      <c r="B18" s="3">
        <v>14</v>
      </c>
      <c r="C18" s="2">
        <v>0</v>
      </c>
      <c r="D18" s="2">
        <v>0</v>
      </c>
      <c r="E18" s="2" t="s">
        <v>17</v>
      </c>
      <c r="F18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18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19" spans="2:7" ht="18" x14ac:dyDescent="0.25">
      <c r="B19" s="3">
        <v>15</v>
      </c>
      <c r="C19" s="2">
        <v>0</v>
      </c>
      <c r="D19" s="2">
        <v>0</v>
      </c>
      <c r="E19" s="2" t="s">
        <v>18</v>
      </c>
      <c r="F19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19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20" spans="2:7" ht="18" x14ac:dyDescent="0.25">
      <c r="B20" s="3">
        <v>16</v>
      </c>
      <c r="C20" s="2">
        <v>0.25</v>
      </c>
      <c r="D20" s="2">
        <v>0.56597222222222221</v>
      </c>
      <c r="E20" s="2" t="s">
        <v>14</v>
      </c>
      <c r="F20" s="32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0</v>
      </c>
      <c r="G20" s="33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3.4722222222222099E-3</v>
      </c>
    </row>
    <row r="21" spans="2:7" ht="18" x14ac:dyDescent="0.25">
      <c r="B21" s="3">
        <v>18</v>
      </c>
      <c r="C21" s="2">
        <v>0</v>
      </c>
      <c r="D21" s="2">
        <v>0</v>
      </c>
      <c r="E21" s="2" t="s">
        <v>31</v>
      </c>
      <c r="F21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21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22" spans="2:7" ht="18" x14ac:dyDescent="0.25">
      <c r="B22" s="3">
        <v>19</v>
      </c>
      <c r="C22" s="2">
        <v>0</v>
      </c>
      <c r="D22" s="2">
        <v>0</v>
      </c>
      <c r="E22" s="2" t="s">
        <v>17</v>
      </c>
      <c r="F22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22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23" spans="2:7" ht="18" x14ac:dyDescent="0.25">
      <c r="B23" s="3">
        <v>20</v>
      </c>
      <c r="C23" s="2">
        <v>0</v>
      </c>
      <c r="D23" s="2">
        <v>0</v>
      </c>
      <c r="E23" s="2" t="s">
        <v>18</v>
      </c>
      <c r="F23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23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24" spans="2:7" ht="18" x14ac:dyDescent="0.25">
      <c r="B24" s="3">
        <v>21</v>
      </c>
      <c r="C24" s="2">
        <v>0.25</v>
      </c>
      <c r="D24" s="2">
        <v>0.56597222222222221</v>
      </c>
      <c r="E24" s="2" t="s">
        <v>14</v>
      </c>
      <c r="F24" s="32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0</v>
      </c>
      <c r="G24" s="33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3.4722222222222099E-3</v>
      </c>
    </row>
    <row r="25" spans="2:7" ht="18" x14ac:dyDescent="0.25">
      <c r="B25" s="3">
        <v>23</v>
      </c>
      <c r="C25" s="2">
        <v>0</v>
      </c>
      <c r="D25" s="2">
        <v>0</v>
      </c>
      <c r="E25" s="2" t="s">
        <v>31</v>
      </c>
      <c r="F25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25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26" spans="2:7" ht="18" x14ac:dyDescent="0.25">
      <c r="B26" s="3">
        <v>24</v>
      </c>
      <c r="C26" s="2">
        <v>0</v>
      </c>
      <c r="D26" s="2">
        <v>0</v>
      </c>
      <c r="E26" s="2" t="s">
        <v>17</v>
      </c>
      <c r="F26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26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27" spans="2:7" ht="18" x14ac:dyDescent="0.25">
      <c r="B27" s="3">
        <v>25</v>
      </c>
      <c r="C27" s="2">
        <v>0</v>
      </c>
      <c r="D27" s="2">
        <v>0</v>
      </c>
      <c r="E27" s="2" t="s">
        <v>18</v>
      </c>
      <c r="F27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27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28" spans="2:7" ht="18" x14ac:dyDescent="0.25">
      <c r="B28" s="3">
        <v>26</v>
      </c>
      <c r="C28" s="2">
        <v>0.25</v>
      </c>
      <c r="D28" s="2">
        <v>0.56597222222222221</v>
      </c>
      <c r="E28" s="2" t="s">
        <v>14</v>
      </c>
      <c r="F28" s="32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0</v>
      </c>
      <c r="G28" s="33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3.4722222222222099E-3</v>
      </c>
    </row>
    <row r="29" spans="2:7" ht="18" x14ac:dyDescent="0.25">
      <c r="B29" s="3">
        <v>28</v>
      </c>
      <c r="C29" s="2">
        <v>0</v>
      </c>
      <c r="D29" s="2">
        <v>0</v>
      </c>
      <c r="E29" s="2" t="s">
        <v>31</v>
      </c>
      <c r="F29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29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30" spans="2:7" ht="18" x14ac:dyDescent="0.25">
      <c r="B30" s="3">
        <v>29</v>
      </c>
      <c r="C30" s="2">
        <v>0</v>
      </c>
      <c r="D30" s="2">
        <v>0</v>
      </c>
      <c r="E30" s="2" t="s">
        <v>17</v>
      </c>
      <c r="F30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30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31" spans="2:7" ht="18" x14ac:dyDescent="0.25">
      <c r="B31" s="3">
        <v>30</v>
      </c>
      <c r="C31" s="2">
        <v>0</v>
      </c>
      <c r="D31" s="2">
        <v>0</v>
      </c>
      <c r="E31" s="2" t="s">
        <v>18</v>
      </c>
      <c r="F31" s="32" t="str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-</v>
      </c>
      <c r="G31" s="33" t="str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-</v>
      </c>
    </row>
    <row r="32" spans="2:7" ht="18" x14ac:dyDescent="0.25">
      <c r="B32" s="3">
        <v>31</v>
      </c>
      <c r="C32" s="2">
        <v>0.25</v>
      </c>
      <c r="D32" s="2">
        <v>0.56458333333333333</v>
      </c>
      <c r="E32" s="2" t="s">
        <v>14</v>
      </c>
      <c r="F32" s="32">
        <f>IF(Table1[[#This Row],[وضعیت]]="عادی",IF(OR(ISBLANK(Table1[[#This Row],[ساعت ورود]]),ISBLANK(Table1[[#This Row],[ساعت خروج]])),0,IF(Table1[ساعت ورود]&gt;$D$5,(Table1[ساعت ورود]-$D$5),0)+IF(Table1[ساعت خروج]&lt;$F$5,$F$5-Table1[ساعت خروج],0)),"-")</f>
        <v>0</v>
      </c>
      <c r="G32" s="33">
        <f>IF(Table1[[#This Row],[وضعیت]]="عادی",IF(OR(ISBLANK(Table1[[#This Row],[ساعت ورود]]),ISBLANK(Table1[[#This Row],[ساعت خروج]])),0,IF(Table1[ساعت ورود]&lt;$D$5,($D$5-Table1[ساعت ورود]),0)+IF(Table1[ساعت خروج]&gt;$F$5,Table1[ساعت خروج]-$F$5,0)),IF(Table1[وضعیت]="مرخصی ساعتی", Table1[[#This Row],[ساعت خروج]]-Table1[[#This Row],[ساعت ورود]],"-"))</f>
        <v>2.0833333333333259E-3</v>
      </c>
    </row>
    <row r="33" spans="3:7" ht="15.75" thickBot="1" x14ac:dyDescent="0.3"/>
    <row r="34" spans="3:7" ht="15.75" thickTop="1" x14ac:dyDescent="0.25">
      <c r="C34" s="12" t="s">
        <v>14</v>
      </c>
      <c r="D34" s="12">
        <f>COUNTIF(Table1[وضعیت],"عادی")</f>
        <v>7</v>
      </c>
      <c r="F34" s="1" t="str">
        <f>IF((SUMIF(Table1[وضعیت],"عادی",Table1[اضافه کار])-SUMIF(Table1[وضعیت],"عادی",Table1[کسر کار]))&gt;0,"اضافه کار","کسر کار")</f>
        <v>اضافه کار</v>
      </c>
      <c r="G34" s="7">
        <f>ABS(SUMIF(Table1[وضعیت],"عادی",Table1[اضافه کار])-SUMIF(Table1[وضعیت],"عادی",Table1[کسر کار]))</f>
        <v>2.2916666666666585E-2</v>
      </c>
    </row>
    <row r="35" spans="3:7" x14ac:dyDescent="0.25">
      <c r="C35" s="12" t="s">
        <v>17</v>
      </c>
      <c r="D35" s="12">
        <f>COUNTIF(Table1[وضعیت],"مرخصی استعلاجی")</f>
        <v>6</v>
      </c>
    </row>
    <row r="36" spans="3:7" x14ac:dyDescent="0.25">
      <c r="C36" s="2" t="s">
        <v>31</v>
      </c>
      <c r="D36" s="12">
        <f>COUNTIF(Table1[وضعیت],C36)</f>
        <v>6</v>
      </c>
    </row>
    <row r="37" spans="3:7" x14ac:dyDescent="0.25">
      <c r="C37" s="12" t="s">
        <v>18</v>
      </c>
      <c r="D37" s="12">
        <f>COUNTIF(Table1[وضعیت],"غیبت")</f>
        <v>6</v>
      </c>
      <c r="G37" s="8"/>
    </row>
    <row r="38" spans="3:7" s="30" customFormat="1" x14ac:dyDescent="0.25">
      <c r="G38" s="8"/>
    </row>
    <row r="39" spans="3:7" x14ac:dyDescent="0.25">
      <c r="C39" s="1" t="s">
        <v>10</v>
      </c>
      <c r="E39" s="1" t="s">
        <v>11</v>
      </c>
      <c r="F39" s="1" t="s">
        <v>12</v>
      </c>
    </row>
    <row r="41" spans="3:7" x14ac:dyDescent="0.25">
      <c r="F41" s="9"/>
    </row>
  </sheetData>
  <mergeCells count="2">
    <mergeCell ref="D1:E1"/>
    <mergeCell ref="D2:E2"/>
  </mergeCells>
  <pageMargins left="0.25" right="0.25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مهر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shandiz</dc:creator>
  <cp:lastModifiedBy>DJAWAD</cp:lastModifiedBy>
  <cp:lastPrinted>2019-10-11T16:36:34Z</cp:lastPrinted>
  <dcterms:created xsi:type="dcterms:W3CDTF">2010-01-07T20:59:45Z</dcterms:created>
  <dcterms:modified xsi:type="dcterms:W3CDTF">2019-11-10T13:45:25Z</dcterms:modified>
</cp:coreProperties>
</file>